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" windowWidth="15202" windowHeight="8694" activeTab="0"/>
  </bookViews>
  <sheets>
    <sheet name="discharge_calculation" sheetId="1" r:id="rId1"/>
    <sheet name="Assignment_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srivastav</author>
    <author>anup_reena</author>
  </authors>
  <commentList>
    <comment ref="B10" authorId="0">
      <text>
        <r>
          <rPr>
            <sz val="9"/>
            <rFont val="Tahoma"/>
            <family val="2"/>
          </rPr>
          <t>Cells in this column occupies observed depths at each vertical.</t>
        </r>
      </text>
    </comment>
    <comment ref="D10" authorId="0">
      <text>
        <r>
          <rPr>
            <sz val="9"/>
            <rFont val="Tahoma"/>
            <family val="2"/>
          </rPr>
          <t xml:space="preserve">Velocity recorded at 0.6* depth at each vertical
</t>
        </r>
      </text>
    </comment>
    <comment ref="F10" authorId="0">
      <text>
        <r>
          <rPr>
            <b/>
            <sz val="9"/>
            <color indexed="37"/>
            <rFont val="Tahoma"/>
            <family val="2"/>
          </rPr>
          <t>This column reports the segemental area through which water flow past the measuring section. 
It is Calculated by mid-section method in a manner shown below:
(for RDs from 10 to 55) 
Ai = (bi+1 - bi-1)/2 * Di 
= (15 - 7)/2  * 1 = 4, also
= (20 - 10)/2 * 1.3 = 6.5, and so on.
For near-end section (RD 7),
A = (bi - bi-1)/2 * di-1
 = (10 - 7)/2 * 0 = 0
For far-end section (RD 59),
A = (bi - bi-1)/2 * di
 = (59 - 55)/2 * 0 = 0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Segment discharge = Segment area * velocity
= 4.0 * 0.3 = 1.2, and so on
</t>
        </r>
      </text>
    </comment>
    <comment ref="F24" authorId="0">
      <text>
        <r>
          <rPr>
            <sz val="9"/>
            <rFont val="Tahoma"/>
            <family val="2"/>
          </rPr>
          <t xml:space="preserve">The total of all segment area is river X-sectional area when observation was carried out at a particualr water level
</t>
        </r>
      </text>
    </comment>
    <comment ref="G24" authorId="0">
      <text>
        <r>
          <rPr>
            <b/>
            <sz val="9"/>
            <rFont val="Tahoma"/>
            <family val="2"/>
          </rPr>
          <t xml:space="preserve">This figure sums up segmental  discharge. This river discharge corresponds to a water level prevailing during observation period, and should be used for fitting of rating curve.
</t>
        </r>
      </text>
    </comment>
    <comment ref="B28" authorId="0">
      <text>
        <r>
          <rPr>
            <sz val="9"/>
            <rFont val="Tahoma"/>
            <family val="2"/>
          </rPr>
          <t>Manning n is obtained by formula
V = 1/n * R^(2/3) * S^(1/2)
0.505 = 1/n *1.56^(2/3) * (0.0006)^0.5
n = 0.065</t>
        </r>
      </text>
    </comment>
    <comment ref="B27" authorId="0">
      <text>
        <r>
          <rPr>
            <sz val="9"/>
            <rFont val="Tahoma"/>
            <family val="2"/>
          </rPr>
          <t xml:space="preserve">
Q = A * V
41.33 = 81.9 * V, V = 0.505 m/sec
</t>
        </r>
      </text>
    </comment>
    <comment ref="G28" authorId="0">
      <text>
        <r>
          <rPr>
            <b/>
            <sz val="9"/>
            <rFont val="Tahoma"/>
            <family val="2"/>
          </rPr>
          <t xml:space="preserve">
R = Area / wetted Perimeter, P
R = 81.9 / 52.5 = 1.56
</t>
        </r>
      </text>
    </comment>
    <comment ref="C10" authorId="0">
      <text>
        <r>
          <rPr>
            <sz val="9"/>
            <rFont val="Tahoma"/>
            <family val="0"/>
          </rPr>
          <t xml:space="preserve">Angle of flow form normal to cross-section
</t>
        </r>
      </text>
    </comment>
    <comment ref="E10" authorId="1">
      <text>
        <r>
          <rPr>
            <sz val="9"/>
            <rFont val="Tahoma"/>
            <family val="0"/>
          </rPr>
          <t xml:space="preserve">Corrected velocity  = Velocity recorded * flow angle from perpendicular drawn to cross section line
</t>
        </r>
      </text>
    </comment>
    <comment ref="H11" authorId="0">
      <text>
        <r>
          <rPr>
            <b/>
            <sz val="9"/>
            <rFont val="Tahoma"/>
            <family val="2"/>
          </rPr>
          <t xml:space="preserve">This colum indicates estimation of wetted perimeter.
P = </t>
        </r>
        <r>
          <rPr>
            <b/>
            <sz val="9"/>
            <rFont val="Calibri"/>
            <family val="2"/>
          </rPr>
          <t>∑</t>
        </r>
        <r>
          <rPr>
            <b/>
            <sz val="8.1"/>
            <rFont val="Tahoma"/>
            <family val="2"/>
          </rPr>
          <t xml:space="preserve"> sqrt((bi+1 - bi)^2 +(di+1 - di)^2)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<sst xmlns="http://schemas.openxmlformats.org/spreadsheetml/2006/main" count="28" uniqueCount="26">
  <si>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DEPTH</t>
  </si>
  <si>
    <t>RD</t>
  </si>
  <si>
    <t>Velocity</t>
  </si>
  <si>
    <t>Water Surface Slope</t>
  </si>
  <si>
    <t>Mid-Section Method</t>
  </si>
  <si>
    <t>Wetted Perimeter, P</t>
  </si>
  <si>
    <t>Segment</t>
  </si>
  <si>
    <t>Area</t>
  </si>
  <si>
    <t>Segemnt</t>
  </si>
  <si>
    <t>Discharge</t>
  </si>
  <si>
    <t>Hydraulic Mean Depth, R =</t>
  </si>
  <si>
    <t>in m</t>
  </si>
  <si>
    <t>in m/sec</t>
  </si>
  <si>
    <t>Manning, n =</t>
  </si>
  <si>
    <t xml:space="preserve">Note - Figures in red represents recorded/observed values. All other figures are arrived </t>
  </si>
  <si>
    <t>at based on these values.</t>
  </si>
  <si>
    <t xml:space="preserve">Angle </t>
  </si>
  <si>
    <t>velocity</t>
  </si>
  <si>
    <t>Corrected</t>
  </si>
  <si>
    <t>Area, A =</t>
  </si>
  <si>
    <t>Discharge, Q =</t>
  </si>
  <si>
    <t>Mean Velocity, V =</t>
  </si>
  <si>
    <t>Placing cursor over these trianges in 'RED' pops up a box containing cells' inforamtion,</t>
  </si>
  <si>
    <t>and guide the user to accomplish the task.</t>
  </si>
  <si>
    <t>Remark</t>
  </si>
  <si>
    <t>Water edge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</si>
</sst>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0"/>
    <numFmt numFmtId="183" formatCode="0.000000"/>
    <numFmt numFmtId="184" formatCode="0.0000"/>
    <numFmt numFmtId="185" formatCode="0.0000000"/>
  </numFmts>
  <fonts count="57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b/>
      <sz val="8.1"/>
      <name val="Tahoma"/>
      <family val="2"/>
    </font>
    <font>
      <b/>
      <sz val="9"/>
      <color indexed="37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u val="single"/>
      <sz val="12"/>
      <color indexed="30"/>
      <name val="Calibri"/>
      <family val="2"/>
    </font>
    <font>
      <b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6" fillId="20" borderId="0" xfId="33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2" fontId="0" fillId="0" borderId="0" xfId="0" applyNumberFormat="1" applyFont="1" applyAlignment="1">
      <alignment/>
    </xf>
    <xf numFmtId="0" fontId="52" fillId="9" borderId="0" xfId="22" applyFont="1" applyAlignment="1">
      <alignment/>
    </xf>
    <xf numFmtId="0" fontId="39" fillId="24" borderId="0" xfId="37" applyFont="1" applyAlignment="1">
      <alignment horizontal="center"/>
    </xf>
    <xf numFmtId="0" fontId="52" fillId="9" borderId="0" xfId="22" applyFont="1" applyAlignment="1">
      <alignment horizontal="center"/>
    </xf>
    <xf numFmtId="0" fontId="45" fillId="0" borderId="5" xfId="51" applyAlignment="1">
      <alignment/>
    </xf>
    <xf numFmtId="0" fontId="45" fillId="27" borderId="5" xfId="51" applyFill="1" applyAlignment="1">
      <alignment vertical="top"/>
    </xf>
    <xf numFmtId="9" fontId="1" fillId="0" borderId="0" xfId="59" applyFont="1" applyAlignment="1">
      <alignment/>
    </xf>
    <xf numFmtId="0" fontId="55" fillId="9" borderId="0" xfId="22" applyFont="1" applyAlignment="1">
      <alignment/>
    </xf>
    <xf numFmtId="2" fontId="0" fillId="0" borderId="0" xfId="0" applyNumberFormat="1" applyAlignment="1">
      <alignment/>
    </xf>
    <xf numFmtId="2" fontId="39" fillId="20" borderId="0" xfId="33" applyNumberFormat="1" applyFont="1" applyAlignment="1">
      <alignment/>
    </xf>
    <xf numFmtId="181" fontId="0" fillId="0" borderId="0" xfId="0" applyNumberFormat="1" applyAlignment="1">
      <alignment/>
    </xf>
    <xf numFmtId="0" fontId="52" fillId="2" borderId="0" xfId="15" applyFont="1" applyAlignment="1">
      <alignment/>
    </xf>
    <xf numFmtId="0" fontId="39" fillId="23" borderId="0" xfId="36" applyFont="1" applyAlignment="1">
      <alignment/>
    </xf>
    <xf numFmtId="0" fontId="52" fillId="4" borderId="0" xfId="17" applyFont="1" applyAlignment="1">
      <alignment/>
    </xf>
    <xf numFmtId="2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9125"/>
          <c:w val="0.88325"/>
          <c:h val="0.91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DEPTH = 2.7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discharge_calculation!$A$12:$A$24</c:f>
              <c:numCache/>
            </c:numRef>
          </c:xVal>
          <c:yVal>
            <c:numRef>
              <c:f>discharge_calculation!$B$12:$B$24</c:f>
              <c:numCache/>
            </c:numRef>
          </c:yVal>
          <c:smooth val="1"/>
        </c:ser>
        <c:axId val="36766116"/>
        <c:axId val="62459589"/>
      </c:scatterChart>
      <c:valAx>
        <c:axId val="367661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Distance from  River Bank in m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459589"/>
        <c:crossesAt val="0"/>
        <c:crossBetween val="midCat"/>
        <c:dispUnits/>
        <c:majorUnit val="5"/>
      </c:valAx>
      <c:valAx>
        <c:axId val="6245958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River Depth below Water  Surface in m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61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rgbClr val="FFA2A1"/>
        </a:gs>
        <a:gs pos="35001">
          <a:srgbClr val="FFBEBD"/>
        </a:gs>
        <a:gs pos="100000">
          <a:srgbClr val="FFE5E5"/>
        </a:gs>
      </a:gsLst>
      <a:lin ang="5400000" scaled="1"/>
    </a:gradFill>
    <a:ln w="3175">
      <a:solidFill>
        <a:srgbClr val="99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0.53375</cdr:x>
      <cdr:y>0.3355</cdr:y>
    </cdr:from>
    <cdr:to>
      <cdr:x>0.56725</cdr:x>
      <cdr:y>0.504</cdr:y>
    </cdr:to>
    <cdr:sp>
      <cdr:nvSpPr>
        <cdr:cNvPr id="1" name="Striped Right Arrow 4"/>
        <cdr:cNvSpPr>
          <a:spLocks/>
        </cdr:cNvSpPr>
      </cdr:nvSpPr>
      <cdr:spPr>
        <a:xfrm rot="18408522">
          <a:off x="3019425" y="1009650"/>
          <a:ext cx="190500" cy="514350"/>
        </a:xfrm>
        <a:custGeom>
          <a:pathLst>
            <a:path h="232531" w="705697">
              <a:moveTo>
                <a:pt x="0" y="58133"/>
              </a:moveTo>
              <a:lnTo>
                <a:pt x="7267" y="58133"/>
              </a:lnTo>
              <a:lnTo>
                <a:pt x="7267" y="174398"/>
              </a:lnTo>
              <a:lnTo>
                <a:pt x="0" y="174398"/>
              </a:lnTo>
              <a:lnTo>
                <a:pt x="0" y="58133"/>
              </a:lnTo>
              <a:close/>
              <a:moveTo>
                <a:pt x="0" y="58133"/>
              </a:moveTo>
              <a:lnTo>
                <a:pt x="14533" y="58133"/>
              </a:lnTo>
              <a:lnTo>
                <a:pt x="29066" y="58133"/>
              </a:lnTo>
              <a:lnTo>
                <a:pt x="29066" y="174398"/>
              </a:lnTo>
              <a:lnTo>
                <a:pt x="14533" y="174398"/>
              </a:lnTo>
              <a:close/>
              <a:moveTo>
                <a:pt x="14533" y="174398"/>
              </a:moveTo>
              <a:lnTo>
                <a:pt x="14533" y="58133"/>
              </a:lnTo>
              <a:lnTo>
                <a:pt x="36333" y="58133"/>
              </a:lnTo>
              <a:lnTo>
                <a:pt x="496349" y="58133"/>
              </a:lnTo>
              <a:lnTo>
                <a:pt x="496349" y="0"/>
              </a:lnTo>
              <a:lnTo>
                <a:pt x="705697" y="116266"/>
              </a:lnTo>
              <a:lnTo>
                <a:pt x="496349" y="232531"/>
              </a:lnTo>
              <a:lnTo>
                <a:pt x="496349" y="174398"/>
              </a:lnTo>
              <a:close/>
            </a:path>
          </a:pathLst>
        </a:cu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3</xdr:row>
      <xdr:rowOff>38100</xdr:rowOff>
    </xdr:from>
    <xdr:to>
      <xdr:col>17</xdr:col>
      <xdr:colOff>485775</xdr:colOff>
      <xdr:row>20</xdr:row>
      <xdr:rowOff>66675</xdr:rowOff>
    </xdr:to>
    <xdr:graphicFrame>
      <xdr:nvGraphicFramePr>
        <xdr:cNvPr id="1" name="Chart 3"/>
        <xdr:cNvGraphicFramePr/>
      </xdr:nvGraphicFramePr>
      <xdr:xfrm>
        <a:off x="5915025" y="590550"/>
        <a:ext cx="56578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5</xdr:row>
      <xdr:rowOff>9525</xdr:rowOff>
    </xdr:from>
    <xdr:to>
      <xdr:col>1</xdr:col>
      <xdr:colOff>666750</xdr:colOff>
      <xdr:row>8</xdr:row>
      <xdr:rowOff>152400</xdr:rowOff>
    </xdr:to>
    <xdr:sp>
      <xdr:nvSpPr>
        <xdr:cNvPr id="2" name="Straight Arrow Connector 2"/>
        <xdr:cNvSpPr>
          <a:spLocks/>
        </xdr:cNvSpPr>
      </xdr:nvSpPr>
      <xdr:spPr>
        <a:xfrm>
          <a:off x="1009650" y="942975"/>
          <a:ext cx="266700" cy="7334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9</xdr:col>
      <xdr:colOff>447675</xdr:colOff>
      <xdr:row>27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9050"/>
          <a:ext cx="5772150" cy="4362450"/>
        </a:xfrm>
        <a:prstGeom prst="rect">
          <a:avLst/>
        </a:prstGeom>
        <a:solidFill>
          <a:srgbClr val="EEECE1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Assignment no.1
</a:t>
          </a: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 bridge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site on a river is reached by a team to measure its discharge between two consecutive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piers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on a particular day. At the end of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discharge observation, the team gathered following set of information.  Flow was normal to measuring section. Determine river discharge between piers;  cross-sectional area- also known as flow area; mean velocity; manning coefficient; &amp; Hydraulic Mean Depth.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Water surface slope = 0.005;  At different RDs, depth and velocity obsereved are as follows: 
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RDs         Depth in metre            Velocity at 0.6 D           Reamrks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               1.0                                        0.3                        Water Edge  near the pier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10                2.0                                        0.5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18                2.8                                        1.5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25                3.0                                        2.3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31                3.8                                        2.5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38                4.5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2.0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45                5.6                                        1.5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        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6.2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58                5.6    1.2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4.0    0.8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1.2    0.2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0.6    0.1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Water Edge  near the pier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Once this assignment is over, participant may upload it using 'Drop Box for Discharge Calculation Sheet' on DL web-site.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Layout" zoomScale="80" zoomScaleNormal="80" zoomScalePageLayoutView="80" workbookViewId="0" topLeftCell="A1">
      <selection activeCell="G33" sqref="G33"/>
    </sheetView>
  </sheetViews>
  <sheetFormatPr defaultColWidth="9.140625" defaultRowHeight="12.75"/>
  <cols>
    <col min="2" max="2" width="10.57421875" style="0" customWidth="1"/>
    <col min="3" max="3" width="11.421875" style="0" customWidth="1"/>
    <col min="6" max="6" width="8.8515625" style="0" bestFit="1" customWidth="1"/>
    <col min="7" max="7" width="9.57421875" style="0" bestFit="1" customWidth="1"/>
    <col min="8" max="8" width="9.421875" style="0" customWidth="1"/>
    <col min="9" max="9" width="10.28125" style="0" customWidth="1"/>
    <col min="10" max="10" width="14.7109375" style="0" customWidth="1"/>
    <col min="19" max="19" width="9.00390625" style="0" customWidth="1"/>
  </cols>
  <sheetData>
    <row r="1" spans="1:8" ht="15.75" thickBot="1">
      <c r="A1" s="10" t="s">
        <v>14</v>
      </c>
      <c r="B1" s="10"/>
      <c r="C1" s="10"/>
      <c r="D1" s="10"/>
      <c r="E1" s="10"/>
      <c r="F1" s="10"/>
      <c r="G1" s="10"/>
      <c r="H1" s="10"/>
    </row>
    <row r="2" spans="1:13" ht="15" customHeight="1" thickBot="1">
      <c r="A2" s="9" t="s">
        <v>15</v>
      </c>
      <c r="B2" s="9"/>
      <c r="C2" s="9"/>
      <c r="D2" s="9"/>
      <c r="E2" s="9"/>
      <c r="F2" s="9"/>
      <c r="G2" s="9"/>
      <c r="H2" s="9"/>
      <c r="L2" s="1"/>
      <c r="M2" s="1"/>
    </row>
    <row r="3" spans="10:13" ht="12.75">
      <c r="J3" s="1"/>
      <c r="K3" s="1"/>
      <c r="L3" s="1"/>
      <c r="M3" s="1"/>
    </row>
    <row r="4" spans="1:13" ht="15">
      <c r="A4" s="18" t="s">
        <v>22</v>
      </c>
      <c r="B4" s="18"/>
      <c r="C4" s="18"/>
      <c r="D4" s="18"/>
      <c r="E4" s="18"/>
      <c r="F4" s="18"/>
      <c r="G4" s="18"/>
      <c r="H4" s="18"/>
      <c r="I4" s="1"/>
      <c r="J4" s="1"/>
      <c r="K4" s="1"/>
      <c r="L4" s="1"/>
      <c r="M4" s="1"/>
    </row>
    <row r="5" spans="1:13" ht="15">
      <c r="A5" s="18" t="s">
        <v>23</v>
      </c>
      <c r="B5" s="18"/>
      <c r="C5" s="18"/>
      <c r="D5" s="18"/>
      <c r="E5" s="18"/>
      <c r="F5" s="18"/>
      <c r="G5" s="18"/>
      <c r="H5" s="18"/>
      <c r="I5" s="1"/>
      <c r="J5" s="1"/>
      <c r="K5" s="1"/>
      <c r="L5" s="1"/>
      <c r="M5" s="1"/>
    </row>
    <row r="7" spans="4:8" ht="15">
      <c r="D7" s="1"/>
      <c r="F7" s="16" t="s">
        <v>3</v>
      </c>
      <c r="G7" s="16"/>
      <c r="H7" s="4">
        <v>0.0006</v>
      </c>
    </row>
    <row r="8" spans="1:8" ht="18.75">
      <c r="A8" s="6"/>
      <c r="B8" s="6"/>
      <c r="C8" s="12" t="s">
        <v>4</v>
      </c>
      <c r="D8" s="12"/>
      <c r="E8" s="6"/>
      <c r="F8" s="6"/>
      <c r="G8" s="6"/>
      <c r="H8" s="6"/>
    </row>
    <row r="9" spans="1:8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ht="15">
      <c r="A10" s="8" t="s">
        <v>1</v>
      </c>
      <c r="B10" s="8" t="s">
        <v>0</v>
      </c>
      <c r="C10" s="8" t="s">
        <v>16</v>
      </c>
      <c r="D10" s="8" t="s">
        <v>2</v>
      </c>
      <c r="E10" s="8" t="s">
        <v>18</v>
      </c>
      <c r="F10" s="8" t="s">
        <v>6</v>
      </c>
      <c r="G10" s="8" t="s">
        <v>8</v>
      </c>
      <c r="H10" s="8"/>
    </row>
    <row r="11" spans="1:9" ht="15">
      <c r="A11" s="8" t="s">
        <v>11</v>
      </c>
      <c r="B11" s="8" t="s">
        <v>11</v>
      </c>
      <c r="C11" s="6"/>
      <c r="D11" s="8" t="s">
        <v>12</v>
      </c>
      <c r="E11" s="8" t="s">
        <v>17</v>
      </c>
      <c r="F11" s="8" t="s">
        <v>7</v>
      </c>
      <c r="G11" s="8" t="s">
        <v>9</v>
      </c>
      <c r="H11" s="8"/>
      <c r="I11" s="8" t="s">
        <v>24</v>
      </c>
    </row>
    <row r="12" spans="1:9" ht="12.75">
      <c r="A12" s="3">
        <v>7</v>
      </c>
      <c r="B12" s="4">
        <v>0</v>
      </c>
      <c r="C12" s="4">
        <v>0</v>
      </c>
      <c r="D12" s="4">
        <v>0</v>
      </c>
      <c r="E12">
        <v>0</v>
      </c>
      <c r="F12" s="5">
        <f>0.5*(A13-A12)*B12</f>
        <v>0</v>
      </c>
      <c r="G12" s="5">
        <f aca="true" t="shared" si="0" ref="G12:G23">ROUND((F12*E12),3)</f>
        <v>0</v>
      </c>
      <c r="I12" s="19" t="s">
        <v>25</v>
      </c>
    </row>
    <row r="13" spans="1:8" ht="12.75">
      <c r="A13" s="3">
        <v>10</v>
      </c>
      <c r="B13" s="4">
        <v>1</v>
      </c>
      <c r="C13" s="4">
        <v>0</v>
      </c>
      <c r="D13" s="4">
        <v>0.3</v>
      </c>
      <c r="E13">
        <f>D13*COS(C13)</f>
        <v>0.3</v>
      </c>
      <c r="F13" s="5">
        <f aca="true" t="shared" si="1" ref="F13:F22">ROUND(((A14-A12)/2*B13),2)</f>
        <v>4</v>
      </c>
      <c r="G13" s="5">
        <f t="shared" si="0"/>
        <v>1.2</v>
      </c>
      <c r="H13" s="5">
        <f aca="true" t="shared" si="2" ref="H13:H23">SQRT((A13-A12)^2+(B13-B12)^2)</f>
        <v>3.1622776601683795</v>
      </c>
    </row>
    <row r="14" spans="1:8" ht="12.75">
      <c r="A14" s="3">
        <v>15</v>
      </c>
      <c r="B14" s="4">
        <v>1.3</v>
      </c>
      <c r="C14" s="4">
        <v>0</v>
      </c>
      <c r="D14" s="4">
        <v>0.4</v>
      </c>
      <c r="E14">
        <f aca="true" t="shared" si="3" ref="E14:E22">D14*COS(C14)</f>
        <v>0.4</v>
      </c>
      <c r="F14" s="5">
        <f t="shared" si="1"/>
        <v>6.5</v>
      </c>
      <c r="G14" s="5">
        <f t="shared" si="0"/>
        <v>2.6</v>
      </c>
      <c r="H14" s="5">
        <f t="shared" si="2"/>
        <v>5.008991914547277</v>
      </c>
    </row>
    <row r="15" spans="1:8" ht="12.75">
      <c r="A15" s="3">
        <v>20</v>
      </c>
      <c r="B15" s="4">
        <v>1.4</v>
      </c>
      <c r="C15" s="4">
        <v>0</v>
      </c>
      <c r="D15" s="4">
        <v>0.5</v>
      </c>
      <c r="E15">
        <f t="shared" si="3"/>
        <v>0.5</v>
      </c>
      <c r="F15" s="5">
        <f t="shared" si="1"/>
        <v>7</v>
      </c>
      <c r="G15" s="5">
        <f t="shared" si="0"/>
        <v>3.5</v>
      </c>
      <c r="H15" s="5">
        <f t="shared" si="2"/>
        <v>5.000999900019995</v>
      </c>
    </row>
    <row r="16" spans="1:8" ht="12.75">
      <c r="A16" s="3">
        <v>25</v>
      </c>
      <c r="B16" s="4">
        <v>1.6</v>
      </c>
      <c r="C16" s="4">
        <v>0</v>
      </c>
      <c r="D16" s="4">
        <v>0.45</v>
      </c>
      <c r="E16">
        <f t="shared" si="3"/>
        <v>0.45</v>
      </c>
      <c r="F16" s="5">
        <f t="shared" si="1"/>
        <v>8</v>
      </c>
      <c r="G16" s="5">
        <f t="shared" si="0"/>
        <v>3.6</v>
      </c>
      <c r="H16" s="5">
        <f t="shared" si="2"/>
        <v>5.0039984012787215</v>
      </c>
    </row>
    <row r="17" spans="1:8" ht="12.75">
      <c r="A17" s="3">
        <v>30</v>
      </c>
      <c r="B17" s="4">
        <v>1.9</v>
      </c>
      <c r="C17" s="4">
        <v>0</v>
      </c>
      <c r="D17" s="4">
        <v>0.6</v>
      </c>
      <c r="E17">
        <f t="shared" si="3"/>
        <v>0.6</v>
      </c>
      <c r="F17" s="5">
        <f t="shared" si="1"/>
        <v>9.5</v>
      </c>
      <c r="G17" s="5">
        <f t="shared" si="0"/>
        <v>5.7</v>
      </c>
      <c r="H17" s="5">
        <f t="shared" si="2"/>
        <v>5.008991914547277</v>
      </c>
    </row>
    <row r="18" spans="1:8" ht="12.75">
      <c r="A18" s="3">
        <v>35</v>
      </c>
      <c r="B18" s="4">
        <v>2.7</v>
      </c>
      <c r="C18" s="4">
        <v>0</v>
      </c>
      <c r="D18" s="4">
        <v>0.8</v>
      </c>
      <c r="E18">
        <f t="shared" si="3"/>
        <v>0.8</v>
      </c>
      <c r="F18" s="5">
        <f t="shared" si="1"/>
        <v>13.5</v>
      </c>
      <c r="G18" s="5">
        <f t="shared" si="0"/>
        <v>10.8</v>
      </c>
      <c r="H18" s="5">
        <f t="shared" si="2"/>
        <v>5.063595560468865</v>
      </c>
    </row>
    <row r="19" spans="1:8" ht="12.75">
      <c r="A19" s="3">
        <v>40</v>
      </c>
      <c r="B19" s="4">
        <v>2.3</v>
      </c>
      <c r="C19" s="4">
        <v>0</v>
      </c>
      <c r="D19" s="4">
        <v>0.6</v>
      </c>
      <c r="E19">
        <f t="shared" si="3"/>
        <v>0.6</v>
      </c>
      <c r="F19" s="5">
        <f t="shared" si="1"/>
        <v>11.5</v>
      </c>
      <c r="G19" s="5">
        <f t="shared" si="0"/>
        <v>6.9</v>
      </c>
      <c r="H19" s="5">
        <f t="shared" si="2"/>
        <v>5.015974481593781</v>
      </c>
    </row>
    <row r="20" spans="1:8" ht="12.75">
      <c r="A20" s="3">
        <v>45</v>
      </c>
      <c r="B20" s="4">
        <v>2</v>
      </c>
      <c r="C20" s="4">
        <v>0</v>
      </c>
      <c r="D20" s="4">
        <v>0.4</v>
      </c>
      <c r="E20">
        <f t="shared" si="3"/>
        <v>0.4</v>
      </c>
      <c r="F20" s="5">
        <f t="shared" si="1"/>
        <v>10</v>
      </c>
      <c r="G20" s="5">
        <f t="shared" si="0"/>
        <v>4</v>
      </c>
      <c r="H20" s="5">
        <f t="shared" si="2"/>
        <v>5.008991914547277</v>
      </c>
    </row>
    <row r="21" spans="1:8" ht="12.75">
      <c r="A21" s="3">
        <v>50</v>
      </c>
      <c r="B21" s="4">
        <v>1.3</v>
      </c>
      <c r="C21" s="4">
        <v>0</v>
      </c>
      <c r="D21" s="4">
        <v>0.3</v>
      </c>
      <c r="E21">
        <f t="shared" si="3"/>
        <v>0.3</v>
      </c>
      <c r="F21" s="5">
        <f t="shared" si="1"/>
        <v>6.5</v>
      </c>
      <c r="G21" s="5">
        <f t="shared" si="0"/>
        <v>1.95</v>
      </c>
      <c r="H21" s="5">
        <f t="shared" si="2"/>
        <v>5.048762224545735</v>
      </c>
    </row>
    <row r="22" spans="1:8" ht="12.75">
      <c r="A22" s="3">
        <v>55</v>
      </c>
      <c r="B22" s="4">
        <v>1.2</v>
      </c>
      <c r="C22" s="4">
        <v>0</v>
      </c>
      <c r="D22" s="4">
        <v>0.2</v>
      </c>
      <c r="E22">
        <f t="shared" si="3"/>
        <v>0.2</v>
      </c>
      <c r="F22" s="5">
        <f t="shared" si="1"/>
        <v>5.4</v>
      </c>
      <c r="G22" s="5">
        <f t="shared" si="0"/>
        <v>1.08</v>
      </c>
      <c r="H22" s="5">
        <f t="shared" si="2"/>
        <v>5.000999900019995</v>
      </c>
    </row>
    <row r="23" spans="1:13" ht="12.75">
      <c r="A23" s="3">
        <v>59</v>
      </c>
      <c r="B23" s="4">
        <v>0</v>
      </c>
      <c r="C23" s="4">
        <v>0</v>
      </c>
      <c r="D23" s="4">
        <v>0</v>
      </c>
      <c r="E23">
        <v>0</v>
      </c>
      <c r="F23" s="5">
        <f>0.5*(A23-A22)*B23</f>
        <v>0</v>
      </c>
      <c r="G23" s="5">
        <f t="shared" si="0"/>
        <v>0</v>
      </c>
      <c r="H23" s="5">
        <f t="shared" si="2"/>
        <v>4.17612260356422</v>
      </c>
      <c r="I23" s="19" t="s">
        <v>25</v>
      </c>
      <c r="M23" s="1"/>
    </row>
    <row r="24" spans="1:13" ht="15">
      <c r="A24" s="2"/>
      <c r="B24" s="2"/>
      <c r="C24" s="2"/>
      <c r="D24" s="2"/>
      <c r="E24" s="2"/>
      <c r="F24" s="14">
        <f>SUM(F12:F23)</f>
        <v>81.9</v>
      </c>
      <c r="G24" s="14">
        <f>SUM(G12:G23)</f>
        <v>41.330000000000005</v>
      </c>
      <c r="H24" s="14">
        <f>SUM(H13:H23)</f>
        <v>52.49970647530152</v>
      </c>
      <c r="I24" s="1"/>
      <c r="J24" s="1"/>
      <c r="K24" s="1"/>
      <c r="L24" s="1"/>
      <c r="M24" s="1"/>
    </row>
    <row r="25" spans="9:13" ht="12.75">
      <c r="I25" s="1"/>
      <c r="J25" s="1"/>
      <c r="K25" s="1"/>
      <c r="L25" s="1"/>
      <c r="M25" s="1"/>
    </row>
    <row r="26" spans="1:13" ht="15">
      <c r="A26" s="17" t="s">
        <v>5</v>
      </c>
      <c r="B26" s="17"/>
      <c r="C26" s="13">
        <f>H24</f>
        <v>52.49970647530152</v>
      </c>
      <c r="F26" s="17" t="s">
        <v>19</v>
      </c>
      <c r="G26" s="17"/>
      <c r="H26" s="13">
        <f>SUM(F12:F23)</f>
        <v>81.9</v>
      </c>
      <c r="I26" s="1"/>
      <c r="J26" s="1"/>
      <c r="K26" s="1"/>
      <c r="L26" s="1"/>
      <c r="M26" s="1"/>
    </row>
    <row r="27" spans="1:13" ht="15">
      <c r="A27" s="17" t="s">
        <v>21</v>
      </c>
      <c r="B27" s="17"/>
      <c r="C27" s="13">
        <f>H27/H26</f>
        <v>0.5046398046398046</v>
      </c>
      <c r="F27" s="17" t="s">
        <v>20</v>
      </c>
      <c r="G27" s="17"/>
      <c r="H27" s="13">
        <f>SUM(G12:G23)</f>
        <v>41.330000000000005</v>
      </c>
      <c r="I27" s="1"/>
      <c r="J27" s="1"/>
      <c r="K27" s="1"/>
      <c r="L27" s="1"/>
      <c r="M27" s="1"/>
    </row>
    <row r="28" spans="1:13" ht="15">
      <c r="A28" s="17" t="s">
        <v>13</v>
      </c>
      <c r="B28" s="17"/>
      <c r="C28" s="15">
        <f>((H28^(2/3))*(H7^0.5))/C27</f>
        <v>0.06528982020643379</v>
      </c>
      <c r="F28" s="17" t="s">
        <v>10</v>
      </c>
      <c r="G28" s="17"/>
      <c r="H28" s="15">
        <f>H26/C26</f>
        <v>1.5600087219255188</v>
      </c>
      <c r="J28" s="1"/>
      <c r="K28" s="1"/>
      <c r="L28" s="1"/>
      <c r="M28" s="1"/>
    </row>
    <row r="29" spans="6:13" ht="12.75">
      <c r="F29" s="1"/>
      <c r="G29" s="1"/>
      <c r="H29" s="1"/>
      <c r="J29" s="1"/>
      <c r="K29" s="11"/>
      <c r="L29" s="1"/>
      <c r="M29" s="1"/>
    </row>
    <row r="30" spans="6:13" ht="12.75">
      <c r="F30" s="1"/>
      <c r="G30" s="1"/>
      <c r="H30" s="1"/>
      <c r="J30" s="1"/>
      <c r="K30" s="1"/>
      <c r="L30" s="1"/>
      <c r="M30" s="1"/>
    </row>
    <row r="31" spans="6:13" ht="12.75">
      <c r="F31" s="1"/>
      <c r="G31" s="1"/>
      <c r="H31" s="1"/>
      <c r="J31" s="1"/>
      <c r="K31" s="1"/>
      <c r="L31" s="1"/>
      <c r="M31" s="1"/>
    </row>
    <row r="32" spans="6:13" ht="12.75">
      <c r="F32" s="1"/>
      <c r="G32" s="1"/>
      <c r="H32" s="1"/>
      <c r="J32" s="1"/>
      <c r="K32" s="1"/>
      <c r="L32" s="1"/>
      <c r="M32" s="1"/>
    </row>
  </sheetData>
  <sheetProtection/>
  <printOptions/>
  <pageMargins left="0.45454545454545453" right="0.012987012987012988" top="1" bottom="1" header="0.5" footer="0.5"/>
  <pageSetup horizontalDpi="600" verticalDpi="600" orientation="portrait" paperSize="9" r:id="rId4"/>
  <headerFooter alignWithMargins="0">
    <oddHeader>&amp;C&amp;"Arial,Bold"&amp;KC00000Discharge Calculation Sheet by mid-section method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80" zoomScalePageLayoutView="80" workbookViewId="0" topLeftCell="A10">
      <selection activeCell="J3" sqref="J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srivastav</cp:lastModifiedBy>
  <dcterms:created xsi:type="dcterms:W3CDTF">2006-01-10T16:19:45Z</dcterms:created>
  <dcterms:modified xsi:type="dcterms:W3CDTF">2012-11-23T07:00:15Z</dcterms:modified>
  <cp:category/>
  <cp:version/>
  <cp:contentType/>
  <cp:contentStatus/>
</cp:coreProperties>
</file>